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F:\Documents\Flying\CSP\Online Ground School 2026\Session 15 16MAR2026\"/>
    </mc:Choice>
  </mc:AlternateContent>
  <xr:revisionPtr revIDLastSave="0" documentId="8_{AAD07783-E400-4435-8534-27A51D37AD5B}" xr6:coauthVersionLast="47" xr6:coauthVersionMax="47" xr10:uidLastSave="{00000000-0000-0000-0000-000000000000}"/>
  <bookViews>
    <workbookView xWindow="8430" yWindow="1035" windowWidth="19170" windowHeight="14370" xr2:uid="{431B68EE-080F-47B4-8923-28CEB4FBE9F7}"/>
  </bookViews>
  <sheets>
    <sheet name="NavLo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" i="1" l="1"/>
  <c r="F16" i="1"/>
  <c r="G15" i="1" s="1"/>
  <c r="F14" i="1"/>
  <c r="G13" i="1" s="1"/>
  <c r="F12" i="1"/>
  <c r="G11" i="1" s="1"/>
  <c r="F10" i="1"/>
  <c r="G9" i="1"/>
  <c r="F8" i="1"/>
  <c r="G7" i="1" s="1"/>
  <c r="H15" i="1" l="1"/>
  <c r="I15" i="1"/>
  <c r="K15" i="1" s="1"/>
  <c r="M15" i="1" s="1"/>
  <c r="H13" i="1"/>
  <c r="I13" i="1"/>
  <c r="K13" i="1" s="1"/>
  <c r="M13" i="1" s="1"/>
  <c r="H11" i="1"/>
  <c r="I11" i="1"/>
  <c r="K11" i="1" s="1"/>
  <c r="M11" i="1" s="1"/>
  <c r="H9" i="1"/>
  <c r="I9" i="1"/>
  <c r="K9" i="1" s="1"/>
  <c r="M9" i="1" s="1"/>
  <c r="H7" i="1"/>
  <c r="I7" i="1"/>
  <c r="K7" i="1" s="1"/>
  <c r="M7" i="1" l="1"/>
  <c r="M8" i="1" s="1"/>
  <c r="M10" i="1" s="1"/>
  <c r="M12" i="1" s="1"/>
  <c r="M14" i="1" s="1"/>
  <c r="M16" i="1" s="1"/>
  <c r="K19" i="1"/>
  <c r="K8" i="1" s="1"/>
  <c r="K10" i="1" s="1"/>
  <c r="K12" i="1" s="1"/>
  <c r="K14" i="1" s="1"/>
  <c r="K16" i="1" s="1"/>
</calcChain>
</file>

<file path=xl/sharedStrings.xml><?xml version="1.0" encoding="utf-8"?>
<sst xmlns="http://schemas.openxmlformats.org/spreadsheetml/2006/main" count="44" uniqueCount="37">
  <si>
    <t>Aircraft</t>
  </si>
  <si>
    <t>308RV</t>
  </si>
  <si>
    <t>Blue: User Entry</t>
  </si>
  <si>
    <t>Starting Fuel:</t>
  </si>
  <si>
    <t>Green: Calculated</t>
  </si>
  <si>
    <t>Gals/hr</t>
  </si>
  <si>
    <t>Frequency</t>
  </si>
  <si>
    <t>Waypoint</t>
  </si>
  <si>
    <t>Wind</t>
  </si>
  <si>
    <t>Air</t>
  </si>
  <si>
    <t>True Crs</t>
  </si>
  <si>
    <t>True Hdg</t>
  </si>
  <si>
    <t>Mag Hdg</t>
  </si>
  <si>
    <t>Gd Spd</t>
  </si>
  <si>
    <t>Distance</t>
  </si>
  <si>
    <t>Est Time Leg (0.0 hrs)</t>
  </si>
  <si>
    <t>Act Time Leg</t>
  </si>
  <si>
    <t>Est fuel used</t>
  </si>
  <si>
    <t>Act gal used</t>
  </si>
  <si>
    <t>Direction</t>
  </si>
  <si>
    <t>Speed</t>
  </si>
  <si>
    <t>WCA</t>
  </si>
  <si>
    <t>Var</t>
  </si>
  <si>
    <t>(kt)</t>
  </si>
  <si>
    <t>(nm)</t>
  </si>
  <si>
    <t>Est Time Remain</t>
  </si>
  <si>
    <t>Act Time Remain</t>
  </si>
  <si>
    <t>Est fuel remain</t>
  </si>
  <si>
    <t>Act gal remain</t>
  </si>
  <si>
    <t>KRJD</t>
  </si>
  <si>
    <t>&gt;</t>
  </si>
  <si>
    <t>N57</t>
  </si>
  <si>
    <t>38N</t>
  </si>
  <si>
    <t>KMIV</t>
  </si>
  <si>
    <t>KWWD</t>
  </si>
  <si>
    <t>Total Distance</t>
  </si>
  <si>
    <t>Total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</si>
</sst>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00\°"/>
  </numFmts>
  <fonts count="1" x14ac:knownFonts="1">
    <font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/>
    <xf numFmtId="0" fontId="0" fillId="0" borderId="1" xfId="0" applyBorder="1"/>
    <xf numFmtId="0" fontId="0" fillId="3" borderId="0" xfId="0" applyFill="1"/>
    <xf numFmtId="164" fontId="0" fillId="0" borderId="0" xfId="0" applyNumberFormat="1"/>
    <xf numFmtId="164" fontId="0" fillId="3" borderId="0" xfId="0" applyNumberFormat="1" applyFill="1"/>
    <xf numFmtId="0" fontId="0" fillId="4" borderId="0" xfId="0" applyFill="1"/>
    <xf numFmtId="0" fontId="0" fillId="2" borderId="2" xfId="0" applyFill="1" applyBorder="1"/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0" fontId="0" fillId="2" borderId="3" xfId="0" applyFill="1" applyBorder="1"/>
    <xf numFmtId="0" fontId="0" fillId="2" borderId="3" xfId="0" applyFill="1" applyBorder="1" applyAlignment="1">
      <alignment horizontal="right"/>
    </xf>
    <xf numFmtId="0" fontId="0" fillId="2" borderId="6" xfId="0" applyFill="1" applyBorder="1" applyAlignment="1">
      <alignment horizontal="right"/>
    </xf>
    <xf numFmtId="0" fontId="0" fillId="2" borderId="7" xfId="0" applyFill="1" applyBorder="1"/>
    <xf numFmtId="0" fontId="0" fillId="0" borderId="0" xfId="0" applyAlignment="1">
      <alignment horizontal="right"/>
    </xf>
    <xf numFmtId="165" fontId="0" fillId="3" borderId="0" xfId="0" applyNumberFormat="1" applyFill="1" applyAlignment="1">
      <alignment horizontal="center"/>
    </xf>
    <xf numFmtId="165" fontId="0" fillId="4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0" fontId="0" fillId="3" borderId="0" xfId="0" applyFill="1" applyAlignment="1">
      <alignment horizontal="center"/>
    </xf>
    <xf numFmtId="164" fontId="0" fillId="4" borderId="0" xfId="0" applyNumberFormat="1" applyFill="1" applyAlignment="1">
      <alignment horizontal="left"/>
    </xf>
    <xf numFmtId="0" fontId="0" fillId="0" borderId="0" xfId="0" applyAlignment="1">
      <alignment horizontal="center"/>
    </xf>
    <xf numFmtId="164" fontId="0" fillId="4" borderId="8" xfId="0" applyNumberFormat="1" applyFill="1" applyBorder="1" applyAlignment="1">
      <alignment horizontal="right"/>
    </xf>
    <xf numFmtId="164" fontId="0" fillId="4" borderId="8" xfId="0" applyNumberFormat="1" applyFill="1" applyBorder="1"/>
    <xf numFmtId="164" fontId="0" fillId="4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875DE-4639-42FD-9C8F-C867CF6ADD23}">
  <dimension ref="A1:N19"/>
  <sheetViews>
    <sheetView tabSelected="1" workbookViewId="0">
      <selection activeCell="M8" sqref="M8"/>
    </sheetView>
  </sheetViews>
  <sheetFormatPr defaultRowHeight="15" x14ac:dyDescent="0.25"/>
  <cols>
    <col min="1" max="1" width="10" bestFit="1" customWidth="1"/>
    <col min="2" max="2" width="14" bestFit="1" customWidth="1"/>
    <col min="3" max="3" width="9" bestFit="1" customWidth="1"/>
    <col min="4" max="4" width="8" customWidth="1"/>
    <col min="5" max="5" width="6.28515625" bestFit="1" customWidth="1"/>
    <col min="6" max="6" width="8.140625" bestFit="1" customWidth="1"/>
    <col min="7" max="7" width="8.7109375" bestFit="1" customWidth="1"/>
    <col min="8" max="8" width="8.5703125" bestFit="1" customWidth="1"/>
    <col min="9" max="9" width="8.140625" bestFit="1" customWidth="1"/>
    <col min="10" max="10" width="8.7109375" bestFit="1" customWidth="1"/>
    <col min="11" max="11" width="23.140625" style="4" customWidth="1"/>
    <col min="12" max="12" width="15.7109375" bestFit="1" customWidth="1"/>
    <col min="13" max="13" width="17.42578125" customWidth="1"/>
    <col min="14" max="14" width="13.7109375" bestFit="1" customWidth="1"/>
  </cols>
  <sheetData>
    <row r="1" spans="1:14" ht="15.75" thickBot="1" x14ac:dyDescent="0.3">
      <c r="A1" s="1" t="s">
        <v>0</v>
      </c>
      <c r="B1" s="2" t="s">
        <v>1</v>
      </c>
      <c r="D1" s="3" t="s">
        <v>2</v>
      </c>
      <c r="E1" s="3"/>
      <c r="L1" t="s">
        <v>3</v>
      </c>
      <c r="M1" s="5">
        <v>16</v>
      </c>
    </row>
    <row r="2" spans="1:14" x14ac:dyDescent="0.25">
      <c r="D2" s="6" t="s">
        <v>4</v>
      </c>
      <c r="E2" s="6"/>
      <c r="L2" t="s">
        <v>5</v>
      </c>
      <c r="M2" s="5">
        <v>5</v>
      </c>
    </row>
    <row r="4" spans="1:14" x14ac:dyDescent="0.25">
      <c r="A4" s="1" t="s">
        <v>6</v>
      </c>
      <c r="B4" s="7" t="s">
        <v>7</v>
      </c>
      <c r="C4" s="8" t="s">
        <v>8</v>
      </c>
      <c r="D4" s="8" t="s">
        <v>8</v>
      </c>
      <c r="E4" s="8" t="s">
        <v>9</v>
      </c>
      <c r="F4" s="9" t="s">
        <v>10</v>
      </c>
      <c r="G4" s="9" t="s">
        <v>11</v>
      </c>
      <c r="H4" s="8" t="s">
        <v>12</v>
      </c>
      <c r="I4" s="8" t="s">
        <v>13</v>
      </c>
      <c r="J4" s="8" t="s">
        <v>14</v>
      </c>
      <c r="K4" s="10" t="s">
        <v>15</v>
      </c>
      <c r="L4" s="10" t="s">
        <v>16</v>
      </c>
      <c r="M4" s="10" t="s">
        <v>17</v>
      </c>
      <c r="N4" s="11" t="s">
        <v>18</v>
      </c>
    </row>
    <row r="5" spans="1:14" x14ac:dyDescent="0.25">
      <c r="A5" s="1"/>
      <c r="B5" s="12"/>
      <c r="C5" s="8" t="s">
        <v>19</v>
      </c>
      <c r="D5" s="8" t="s">
        <v>20</v>
      </c>
      <c r="E5" s="8" t="s">
        <v>20</v>
      </c>
      <c r="F5" s="8" t="s">
        <v>21</v>
      </c>
      <c r="G5" s="8" t="s">
        <v>22</v>
      </c>
      <c r="H5" s="8"/>
      <c r="I5" s="8" t="s">
        <v>23</v>
      </c>
      <c r="J5" s="8" t="s">
        <v>24</v>
      </c>
      <c r="K5" s="13" t="s">
        <v>25</v>
      </c>
      <c r="L5" s="12" t="s">
        <v>26</v>
      </c>
      <c r="M5" s="14" t="s">
        <v>27</v>
      </c>
      <c r="N5" s="15" t="s">
        <v>28</v>
      </c>
    </row>
    <row r="6" spans="1:14" x14ac:dyDescent="0.25">
      <c r="A6" s="3">
        <v>122.8</v>
      </c>
      <c r="B6" s="3" t="s">
        <v>29</v>
      </c>
      <c r="K6"/>
    </row>
    <row r="7" spans="1:14" x14ac:dyDescent="0.25">
      <c r="B7" s="16" t="s">
        <v>30</v>
      </c>
      <c r="C7" s="3">
        <v>220</v>
      </c>
      <c r="D7" s="3">
        <v>47</v>
      </c>
      <c r="E7" s="3">
        <v>108</v>
      </c>
      <c r="F7" s="17">
        <v>5</v>
      </c>
      <c r="G7" s="18">
        <f>MOD((F7+F8)+360,360)</f>
        <v>350.54544837259914</v>
      </c>
      <c r="H7" s="18">
        <f>MOD((G7+G8)+360,360)</f>
        <v>359.54544837259914</v>
      </c>
      <c r="I7" s="19">
        <f>ROUND(SQRT( E7^2 + D7^2 - 2*E7*D7*COS(RADIANS(MOD(C7 - G7 + 180, 360) - 180)) ),0)</f>
        <v>143</v>
      </c>
      <c r="J7" s="20">
        <v>52</v>
      </c>
      <c r="K7" s="21">
        <f>(J7/I7)</f>
        <v>0.36363636363636365</v>
      </c>
      <c r="M7" s="21">
        <f>M$2*K7</f>
        <v>1.8181818181818183</v>
      </c>
    </row>
    <row r="8" spans="1:14" x14ac:dyDescent="0.25">
      <c r="A8" s="3">
        <v>123.05</v>
      </c>
      <c r="B8" s="3" t="s">
        <v>31</v>
      </c>
      <c r="F8" s="18">
        <f xml:space="preserve"> DEGREES(ASIN( (D7 / E7) * SIN(RADIANS( MOD(C7 - F7 + 180, 360) - 180 )) ))</f>
        <v>-14.454551627400845</v>
      </c>
      <c r="G8" s="17">
        <v>9</v>
      </c>
      <c r="H8" s="22"/>
      <c r="I8" s="22"/>
      <c r="J8" s="22"/>
      <c r="K8" s="23">
        <f>K$19-K7</f>
        <v>1.5601662580079845</v>
      </c>
      <c r="M8" s="24">
        <f>M1-M7</f>
        <v>14.181818181818182</v>
      </c>
    </row>
    <row r="9" spans="1:14" x14ac:dyDescent="0.25">
      <c r="B9" s="16" t="s">
        <v>30</v>
      </c>
      <c r="C9" s="3">
        <v>220</v>
      </c>
      <c r="D9" s="3">
        <v>47</v>
      </c>
      <c r="E9" s="3">
        <v>108</v>
      </c>
      <c r="F9" s="17">
        <v>165</v>
      </c>
      <c r="G9" s="18">
        <f>MOD((F9+F10)+360,360)</f>
        <v>185.88435125388503</v>
      </c>
      <c r="H9" s="18">
        <f>MOD((G9+G10)+360,360)</f>
        <v>196.88435125388503</v>
      </c>
      <c r="I9" s="19">
        <f>ROUND(SQRT( E9^2 + D9^2 - 2*E9*D9*COS(RADIANS(MOD(C9 - G9 + 180, 360) - 180)) ),0)</f>
        <v>74</v>
      </c>
      <c r="J9" s="20">
        <v>33</v>
      </c>
      <c r="K9" s="21">
        <f>(J9/I9)</f>
        <v>0.44594594594594594</v>
      </c>
      <c r="M9" s="21">
        <f>M$2*K9</f>
        <v>2.2297297297297298</v>
      </c>
    </row>
    <row r="10" spans="1:14" x14ac:dyDescent="0.25">
      <c r="A10" s="3"/>
      <c r="B10" s="3" t="s">
        <v>32</v>
      </c>
      <c r="F10" s="18">
        <f xml:space="preserve"> DEGREES(ASIN( (D9 / E9) * SIN(RADIANS( MOD(C9 - F9 + 180, 360) - 180 )) ))</f>
        <v>20.884351253884997</v>
      </c>
      <c r="G10" s="17">
        <v>11</v>
      </c>
      <c r="H10" s="22"/>
      <c r="I10" s="22"/>
      <c r="J10" s="22"/>
      <c r="K10" s="23">
        <f>K8-K9</f>
        <v>1.1142203120620384</v>
      </c>
      <c r="M10" s="24">
        <f>M8-M9</f>
        <v>11.952088452088452</v>
      </c>
    </row>
    <row r="11" spans="1:14" x14ac:dyDescent="0.25">
      <c r="B11" s="16" t="s">
        <v>30</v>
      </c>
      <c r="C11" s="3">
        <v>220</v>
      </c>
      <c r="D11" s="3">
        <v>47</v>
      </c>
      <c r="E11" s="3">
        <v>108</v>
      </c>
      <c r="F11" s="17">
        <v>81</v>
      </c>
      <c r="G11" s="18">
        <f>MOD((F11+F12)+360,360)</f>
        <v>97.589166953831921</v>
      </c>
      <c r="H11" s="18">
        <f>MOD((G11+G12)+360,360)</f>
        <v>108.58916695383192</v>
      </c>
      <c r="I11" s="19">
        <f>ROUND(SQRT( E11^2 + D11^2 - 2*E11*D11*COS(RADIANS(MOD(C11 - G11 + 180, 360) - 180)) ),0)</f>
        <v>139</v>
      </c>
      <c r="J11" s="20">
        <v>24</v>
      </c>
      <c r="K11" s="21">
        <f>(J11/I11)</f>
        <v>0.17266187050359713</v>
      </c>
      <c r="M11" s="21">
        <f>M$2*K11</f>
        <v>0.86330935251798568</v>
      </c>
    </row>
    <row r="12" spans="1:14" x14ac:dyDescent="0.25">
      <c r="A12" s="3"/>
      <c r="B12" s="3" t="s">
        <v>33</v>
      </c>
      <c r="F12" s="18">
        <f xml:space="preserve"> DEGREES(ASIN( (D11 / E11) * SIN(RADIANS( MOD(C11 - F11 + 180, 360) - 180 )) ))</f>
        <v>16.589166953831935</v>
      </c>
      <c r="G12" s="17">
        <v>11</v>
      </c>
      <c r="H12" s="22"/>
      <c r="I12" s="22"/>
      <c r="J12" s="22"/>
      <c r="K12" s="23">
        <f>K10-K11</f>
        <v>0.94155844155844126</v>
      </c>
      <c r="M12" s="24">
        <f>M10-M11</f>
        <v>11.088779099570466</v>
      </c>
    </row>
    <row r="13" spans="1:14" x14ac:dyDescent="0.25">
      <c r="B13" s="16" t="s">
        <v>30</v>
      </c>
      <c r="C13" s="3">
        <v>220</v>
      </c>
      <c r="D13" s="3">
        <v>47</v>
      </c>
      <c r="E13" s="3">
        <v>108</v>
      </c>
      <c r="F13" s="17">
        <v>160</v>
      </c>
      <c r="G13" s="18">
        <f>MOD((F13+F14)+360,360)</f>
        <v>182.14064425852246</v>
      </c>
      <c r="H13" s="18">
        <f>MOD((G13+G14)+360,360)</f>
        <v>192.14064425852246</v>
      </c>
      <c r="I13" s="19">
        <f>ROUND(SQRT( E13^2 + D13^2 - 2*E13*D13*COS(RADIANS(MOD(C13 - G13 + 180, 360) - 180)) ),0)</f>
        <v>77</v>
      </c>
      <c r="J13" s="20">
        <v>23</v>
      </c>
      <c r="K13" s="21">
        <f>(J13/I13)</f>
        <v>0.29870129870129869</v>
      </c>
      <c r="M13" s="21">
        <f>M$2*K13</f>
        <v>1.4935064935064934</v>
      </c>
    </row>
    <row r="14" spans="1:14" x14ac:dyDescent="0.25">
      <c r="A14" s="3"/>
      <c r="B14" s="3" t="s">
        <v>34</v>
      </c>
      <c r="F14" s="18">
        <f xml:space="preserve"> DEGREES(ASIN( (D13 / E13) * SIN(RADIANS( MOD(C13 - F13 + 180, 360) - 180 )) ))</f>
        <v>22.140644258522432</v>
      </c>
      <c r="G14" s="17">
        <v>10</v>
      </c>
      <c r="H14" s="22"/>
      <c r="I14" s="22"/>
      <c r="J14" s="22"/>
      <c r="K14" s="23">
        <f>K12-K13</f>
        <v>0.64285714285714257</v>
      </c>
      <c r="M14" s="24">
        <f>M12-M13</f>
        <v>9.5952726060639719</v>
      </c>
    </row>
    <row r="15" spans="1:14" x14ac:dyDescent="0.25">
      <c r="B15" s="16" t="s">
        <v>30</v>
      </c>
      <c r="C15" s="3">
        <v>220</v>
      </c>
      <c r="D15" s="3">
        <v>47</v>
      </c>
      <c r="E15" s="3">
        <v>108</v>
      </c>
      <c r="F15" s="17">
        <v>267</v>
      </c>
      <c r="G15" s="18">
        <f>MOD((F15+F16)+360,360)</f>
        <v>248.441406315535</v>
      </c>
      <c r="H15" s="18">
        <f>MOD((G15+G16)+360,360)</f>
        <v>259.441406315535</v>
      </c>
      <c r="I15" s="19">
        <f>ROUND(SQRT( E15^2 + D15^2 - 2*E15*D15*COS(RADIANS(MOD(C15 - G15 + 180, 360) - 180)) ),0)</f>
        <v>70</v>
      </c>
      <c r="J15" s="20">
        <v>45</v>
      </c>
      <c r="K15" s="21">
        <f>(J15/I15)</f>
        <v>0.6428571428571429</v>
      </c>
      <c r="M15" s="21">
        <f>M$2*K15</f>
        <v>3.2142857142857144</v>
      </c>
    </row>
    <row r="16" spans="1:14" x14ac:dyDescent="0.25">
      <c r="A16" s="3">
        <v>122.8</v>
      </c>
      <c r="B16" s="3" t="s">
        <v>29</v>
      </c>
      <c r="F16" s="18">
        <f xml:space="preserve"> DEGREES(ASIN( (D15 / E15) * SIN(RADIANS( MOD(C15 - F15 + 180, 360) - 180 )) ))</f>
        <v>-18.558593684464974</v>
      </c>
      <c r="G16" s="17">
        <v>11</v>
      </c>
      <c r="K16" s="23">
        <f>K14-K15</f>
        <v>0</v>
      </c>
      <c r="M16" s="24">
        <f>M14-M15</f>
        <v>6.3809868917782575</v>
      </c>
    </row>
    <row r="18" spans="9:11" x14ac:dyDescent="0.25">
      <c r="I18" t="s">
        <v>35</v>
      </c>
      <c r="K18" s="19">
        <f>SUM(J7:J16)</f>
        <v>177</v>
      </c>
    </row>
    <row r="19" spans="9:11" x14ac:dyDescent="0.25">
      <c r="I19" t="s">
        <v>36</v>
      </c>
      <c r="K19" s="25">
        <f>K7+K9+K11+K13+K15</f>
        <v>1.9238026216443482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NavLog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Harkness</dc:creator>
  <cp:lastModifiedBy>Kathy Harkness</cp:lastModifiedBy>
  <dcterms:created xsi:type="dcterms:W3CDTF">2026-03-18T04:56:36Z</dcterms:created>
  <dcterms:modified xsi:type="dcterms:W3CDTF">2026-03-18T04:57:07Z</dcterms:modified>
</cp:coreProperties>
</file>